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epartments\RG\Dock Content\Jan. 2019 teacher info\Matt Peachey\PA history\"/>
    </mc:Choice>
  </mc:AlternateContent>
  <xr:revisionPtr revIDLastSave="0" documentId="8_{16766ECE-AB78-46B2-B507-0F0DB2E6FCF4}" xr6:coauthVersionLast="43" xr6:coauthVersionMax="43" xr10:uidLastSave="{00000000-0000-0000-0000-000000000000}"/>
  <bookViews>
    <workbookView xWindow="33015" yWindow="1485" windowWidth="20910" windowHeight="1183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1" l="1"/>
  <c r="F11" i="1"/>
  <c r="F10" i="1" s="1"/>
  <c r="E14" i="1"/>
  <c r="E16" i="1" s="1"/>
  <c r="F14" i="1"/>
  <c r="E15" i="1"/>
  <c r="C20" i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D20" i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E19" i="1" l="1"/>
  <c r="F12" i="1"/>
  <c r="F15" i="1" s="1"/>
  <c r="F16" i="1" s="1"/>
  <c r="F19" i="1" l="1"/>
  <c r="I19" i="1" l="1"/>
  <c r="G19" i="1"/>
  <c r="J19" i="1" l="1"/>
  <c r="H19" i="1"/>
  <c r="E20" i="1" s="1"/>
  <c r="F20" i="1" l="1"/>
  <c r="I20" i="1" s="1"/>
  <c r="G20" i="1" l="1"/>
  <c r="J20" i="1" l="1"/>
  <c r="H20" i="1"/>
  <c r="E21" i="1" s="1"/>
  <c r="F21" i="1" l="1"/>
  <c r="I21" i="1" s="1"/>
  <c r="G21" i="1" l="1"/>
  <c r="J21" i="1" l="1"/>
  <c r="H21" i="1"/>
  <c r="E22" i="1" s="1"/>
  <c r="F22" i="1" l="1"/>
  <c r="I22" i="1" s="1"/>
  <c r="G22" i="1" l="1"/>
  <c r="J22" i="1" l="1"/>
  <c r="H22" i="1"/>
  <c r="E23" i="1" s="1"/>
  <c r="F23" i="1" l="1"/>
  <c r="I23" i="1" s="1"/>
  <c r="G23" i="1"/>
  <c r="J23" i="1" s="1"/>
  <c r="H23" i="1" l="1"/>
  <c r="E24" i="1" s="1"/>
  <c r="F24" i="1" l="1"/>
  <c r="I24" i="1" s="1"/>
  <c r="G24" i="1" l="1"/>
  <c r="J24" i="1" l="1"/>
  <c r="H24" i="1"/>
  <c r="E25" i="1" s="1"/>
  <c r="F25" i="1" l="1"/>
  <c r="I25" i="1" s="1"/>
  <c r="G25" i="1" l="1"/>
  <c r="J25" i="1" l="1"/>
  <c r="H25" i="1"/>
  <c r="E26" i="1" s="1"/>
  <c r="F26" i="1" l="1"/>
  <c r="I26" i="1" s="1"/>
  <c r="G26" i="1" l="1"/>
  <c r="J26" i="1" l="1"/>
  <c r="H26" i="1"/>
  <c r="E27" i="1" s="1"/>
  <c r="F27" i="1" l="1"/>
  <c r="I27" i="1" s="1"/>
  <c r="G27" i="1" l="1"/>
  <c r="J27" i="1" l="1"/>
  <c r="H27" i="1"/>
  <c r="E28" i="1" s="1"/>
  <c r="F28" i="1" l="1"/>
  <c r="I28" i="1" s="1"/>
  <c r="G28" i="1" l="1"/>
  <c r="J28" i="1" l="1"/>
  <c r="H28" i="1"/>
  <c r="E29" i="1" s="1"/>
  <c r="F29" i="1" l="1"/>
  <c r="I29" i="1" s="1"/>
  <c r="G29" i="1" l="1"/>
  <c r="J29" i="1" l="1"/>
  <c r="H29" i="1"/>
  <c r="E30" i="1" s="1"/>
  <c r="F30" i="1" l="1"/>
  <c r="I30" i="1" s="1"/>
  <c r="G30" i="1" l="1"/>
  <c r="J30" i="1" l="1"/>
  <c r="H30" i="1"/>
  <c r="E31" i="1" s="1"/>
  <c r="F31" i="1" l="1"/>
  <c r="I31" i="1" s="1"/>
  <c r="G31" i="1" l="1"/>
  <c r="J31" i="1" l="1"/>
  <c r="H31" i="1"/>
  <c r="E32" i="1" s="1"/>
  <c r="F32" i="1" l="1"/>
  <c r="I32" i="1" s="1"/>
  <c r="G32" i="1" l="1"/>
  <c r="J32" i="1" l="1"/>
  <c r="H32" i="1"/>
  <c r="E33" i="1" s="1"/>
  <c r="F33" i="1" l="1"/>
  <c r="I33" i="1" s="1"/>
  <c r="G33" i="1"/>
  <c r="J33" i="1" s="1"/>
  <c r="H33" i="1" l="1"/>
  <c r="E34" i="1" s="1"/>
  <c r="F34" i="1" l="1"/>
  <c r="I34" i="1" s="1"/>
  <c r="G34" i="1" l="1"/>
  <c r="J34" i="1" l="1"/>
  <c r="H34" i="1"/>
  <c r="E35" i="1" s="1"/>
  <c r="F35" i="1" l="1"/>
  <c r="I35" i="1" s="1"/>
  <c r="G35" i="1"/>
  <c r="J35" i="1" s="1"/>
  <c r="H35" i="1" l="1"/>
  <c r="E36" i="1" s="1"/>
  <c r="F36" i="1" l="1"/>
  <c r="I36" i="1" s="1"/>
  <c r="G36" i="1" l="1"/>
  <c r="J36" i="1" l="1"/>
  <c r="H36" i="1"/>
  <c r="E37" i="1" s="1"/>
  <c r="F37" i="1" l="1"/>
  <c r="I37" i="1" s="1"/>
  <c r="G37" i="1"/>
  <c r="J37" i="1" s="1"/>
  <c r="H37" i="1" l="1"/>
  <c r="E38" i="1" s="1"/>
  <c r="F38" i="1" l="1"/>
  <c r="I38" i="1" s="1"/>
  <c r="G38" i="1" l="1"/>
  <c r="J38" i="1" l="1"/>
  <c r="H38" i="1"/>
  <c r="E39" i="1" s="1"/>
  <c r="F39" i="1" l="1"/>
  <c r="I39" i="1" s="1"/>
  <c r="G39" i="1" l="1"/>
  <c r="J39" i="1" l="1"/>
  <c r="H39" i="1"/>
  <c r="E40" i="1" s="1"/>
  <c r="F40" i="1" l="1"/>
  <c r="I40" i="1" s="1"/>
  <c r="G40" i="1" l="1"/>
  <c r="J40" i="1" l="1"/>
  <c r="H40" i="1"/>
  <c r="E41" i="1" s="1"/>
  <c r="F41" i="1" l="1"/>
  <c r="I41" i="1" s="1"/>
  <c r="G41" i="1" l="1"/>
  <c r="J41" i="1" l="1"/>
  <c r="H41" i="1"/>
  <c r="E42" i="1" s="1"/>
  <c r="F42" i="1" l="1"/>
  <c r="I42" i="1" s="1"/>
  <c r="G42" i="1" l="1"/>
  <c r="J42" i="1" l="1"/>
  <c r="H42" i="1"/>
</calcChain>
</file>

<file path=xl/sharedStrings.xml><?xml version="1.0" encoding="utf-8"?>
<sst xmlns="http://schemas.openxmlformats.org/spreadsheetml/2006/main" count="23" uniqueCount="23">
  <si>
    <t>Standard Loan Analysis</t>
  </si>
  <si>
    <t>Analysis</t>
  </si>
  <si>
    <t>Note:</t>
  </si>
  <si>
    <t>Amount financed</t>
  </si>
  <si>
    <t>In order for the Works functions in this template to work properly,</t>
  </si>
  <si>
    <t>Annual interest (e.g., 8.25)</t>
  </si>
  <si>
    <t>you must enter information into one cell outlined in red.</t>
  </si>
  <si>
    <t>Duration of loan (in years)</t>
  </si>
  <si>
    <t>Start date of loan</t>
  </si>
  <si>
    <t>Monthly payments</t>
  </si>
  <si>
    <t>Total number of payments</t>
  </si>
  <si>
    <t>Yearly principal + interest</t>
  </si>
  <si>
    <t>Principal amount</t>
  </si>
  <si>
    <t>Finance charges</t>
  </si>
  <si>
    <t>Total cost</t>
  </si>
  <si>
    <t>Payment Number</t>
  </si>
  <si>
    <t>Payment Date</t>
  </si>
  <si>
    <t>Beginning Balance</t>
  </si>
  <si>
    <t>Interest</t>
  </si>
  <si>
    <t>Principal</t>
  </si>
  <si>
    <t>Balance</t>
  </si>
  <si>
    <t>Accumulative Interest</t>
  </si>
  <si>
    <t>Accumulative Principal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</si>
</sst>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&quot;$&quot;#,##0_);\(&quot;$&quot;#,##0\)"/>
    <numFmt numFmtId="7" formatCode="&quot;$&quot;#,##0.00_);\(&quot;$&quot;#,##0.00\)"/>
    <numFmt numFmtId="190" formatCode="#,##0.000"/>
    <numFmt numFmtId="195" formatCode="mmmm\ d\,\ yyyy"/>
  </numFmts>
  <fonts count="13" x14ac:knownFonts="1">
    <font>
      <sz val="10"/>
      <name val="Arial"/>
    </font>
    <font>
      <sz val="9"/>
      <name val="Arial"/>
      <family val="2"/>
    </font>
    <font>
      <sz val="9"/>
      <name val="Tahoma"/>
      <family val="2"/>
    </font>
    <font>
      <sz val="8"/>
      <name val="Arial"/>
      <family val="2"/>
    </font>
    <font>
      <sz val="9"/>
      <name val="Times New Roman"/>
      <family val="1"/>
    </font>
    <font>
      <b/>
      <sz val="9"/>
      <name val="Arial"/>
      <family val="2"/>
    </font>
    <font>
      <sz val="9"/>
      <name val="Tempus Sans ITC"/>
      <family val="5"/>
    </font>
    <font>
      <sz val="8"/>
      <name val="Tempus Sans ITC"/>
      <family val="5"/>
    </font>
    <font>
      <i/>
      <sz val="9"/>
      <color indexed="10"/>
      <name val="Tahoma"/>
      <family val="2"/>
    </font>
    <font>
      <sz val="9"/>
      <color indexed="8"/>
      <name val="Tahoma"/>
      <family val="2"/>
    </font>
    <font>
      <sz val="24"/>
      <color indexed="9"/>
      <name val="Tempus Sans ITC"/>
      <family val="5"/>
    </font>
    <font>
      <b/>
      <sz val="9"/>
      <color indexed="9"/>
      <name val="Tempus Sans ITC"/>
      <family val="5"/>
    </font>
    <font>
      <sz val="9"/>
      <color indexed="9"/>
      <name val="Tempus Sans ITC"/>
      <family val="5"/>
    </font>
  </fonts>
  <fills count="4">
    <fill>
      <patternFill patternType="none"/>
    </fill>
    <fill>
      <patternFill patternType="gray125"/>
    </fill>
    <fill>
      <patternFill patternType="solid">
        <fgColor indexed="17"/>
        <bgColor indexed="17"/>
      </patternFill>
    </fill>
    <fill>
      <patternFill patternType="gray125">
        <fgColor indexed="11"/>
        <bgColor indexed="9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10"/>
      </left>
      <right style="medium">
        <color indexed="64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NumberFormat="1" applyFont="1" applyFill="1" applyBorder="1" applyAlignment="1" applyProtection="1">
      <protection locked="0"/>
    </xf>
    <xf numFmtId="0" fontId="4" fillId="0" borderId="0" xfId="0" applyNumberFormat="1" applyFont="1" applyFill="1" applyBorder="1" applyAlignment="1" applyProtection="1">
      <protection locked="0"/>
    </xf>
    <xf numFmtId="0" fontId="1" fillId="0" borderId="0" xfId="0" applyNumberFormat="1" applyFont="1" applyFill="1" applyBorder="1" applyAlignment="1" applyProtection="1">
      <protection locked="0"/>
    </xf>
    <xf numFmtId="0" fontId="1" fillId="0" borderId="1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protection locked="0"/>
    </xf>
    <xf numFmtId="0" fontId="5" fillId="0" borderId="0" xfId="0" applyNumberFormat="1" applyFont="1" applyFill="1" applyBorder="1" applyAlignment="1" applyProtection="1">
      <protection locked="0"/>
    </xf>
    <xf numFmtId="0" fontId="1" fillId="0" borderId="2" xfId="0" applyNumberFormat="1" applyFont="1" applyFill="1" applyBorder="1" applyAlignment="1" applyProtection="1">
      <protection locked="0"/>
    </xf>
    <xf numFmtId="0" fontId="3" fillId="0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  <xf numFmtId="0" fontId="1" fillId="0" borderId="4" xfId="0" applyNumberFormat="1" applyFont="1" applyFill="1" applyBorder="1" applyAlignment="1" applyProtection="1">
      <protection locked="0"/>
    </xf>
    <xf numFmtId="0" fontId="6" fillId="0" borderId="0" xfId="0" applyNumberFormat="1" applyFont="1" applyFill="1" applyBorder="1" applyAlignment="1" applyProtection="1">
      <protection locked="0"/>
    </xf>
    <xf numFmtId="0" fontId="7" fillId="0" borderId="0" xfId="0" applyNumberFormat="1" applyFont="1" applyFill="1" applyBorder="1" applyAlignment="1" applyProtection="1">
      <protection locked="0"/>
    </xf>
    <xf numFmtId="0" fontId="6" fillId="0" borderId="0" xfId="0" applyNumberFormat="1" applyFont="1" applyFill="1" applyBorder="1" applyAlignment="1" applyProtection="1">
      <alignment horizontal="center"/>
      <protection locked="0"/>
    </xf>
    <xf numFmtId="0" fontId="8" fillId="0" borderId="0" xfId="0" applyNumberFormat="1" applyFont="1" applyFill="1" applyBorder="1" applyAlignment="1" applyProtection="1">
      <protection locked="0"/>
    </xf>
    <xf numFmtId="0" fontId="2" fillId="0" borderId="5" xfId="0" applyNumberFormat="1" applyFont="1" applyFill="1" applyBorder="1" applyAlignment="1" applyProtection="1">
      <alignment horizontal="center"/>
      <protection locked="0"/>
    </xf>
    <xf numFmtId="14" fontId="2" fillId="0" borderId="6" xfId="0" applyNumberFormat="1" applyFont="1" applyFill="1" applyBorder="1" applyAlignment="1" applyProtection="1">
      <protection locked="0"/>
    </xf>
    <xf numFmtId="4" fontId="2" fillId="0" borderId="6" xfId="0" applyNumberFormat="1" applyFont="1" applyFill="1" applyBorder="1" applyAlignment="1" applyProtection="1">
      <protection locked="0"/>
    </xf>
    <xf numFmtId="0" fontId="2" fillId="0" borderId="7" xfId="0" applyNumberFormat="1" applyFont="1" applyFill="1" applyBorder="1" applyAlignment="1" applyProtection="1">
      <alignment horizontal="center"/>
      <protection locked="0"/>
    </xf>
    <xf numFmtId="14" fontId="2" fillId="0" borderId="8" xfId="0" applyNumberFormat="1" applyFont="1" applyFill="1" applyBorder="1" applyAlignment="1" applyProtection="1">
      <protection locked="0"/>
    </xf>
    <xf numFmtId="4" fontId="2" fillId="0" borderId="8" xfId="0" applyNumberFormat="1" applyFont="1" applyFill="1" applyBorder="1" applyAlignment="1" applyProtection="1">
      <protection locked="0"/>
    </xf>
    <xf numFmtId="0" fontId="2" fillId="0" borderId="9" xfId="0" applyNumberFormat="1" applyFont="1" applyFill="1" applyBorder="1" applyAlignment="1" applyProtection="1">
      <protection locked="0"/>
    </xf>
    <xf numFmtId="0" fontId="2" fillId="0" borderId="10" xfId="0" applyNumberFormat="1" applyFont="1" applyFill="1" applyBorder="1" applyAlignment="1" applyProtection="1">
      <alignment horizontal="left"/>
      <protection locked="0"/>
    </xf>
    <xf numFmtId="0" fontId="2" fillId="0" borderId="10" xfId="0" applyNumberFormat="1" applyFont="1" applyFill="1" applyBorder="1" applyAlignment="1" applyProtection="1">
      <protection locked="0"/>
    </xf>
    <xf numFmtId="14" fontId="2" fillId="0" borderId="1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alignment horizontal="left"/>
      <protection locked="0"/>
    </xf>
    <xf numFmtId="0" fontId="2" fillId="0" borderId="11" xfId="0" applyNumberFormat="1" applyFont="1" applyFill="1" applyBorder="1" applyAlignment="1" applyProtection="1">
      <protection locked="0"/>
    </xf>
    <xf numFmtId="5" fontId="2" fillId="0" borderId="12" xfId="0" applyNumberFormat="1" applyFont="1" applyFill="1" applyBorder="1" applyAlignment="1" applyProtection="1">
      <alignment horizontal="right"/>
      <protection locked="0"/>
    </xf>
    <xf numFmtId="4" fontId="2" fillId="0" borderId="5" xfId="0" applyNumberFormat="1" applyFont="1" applyFill="1" applyBorder="1" applyAlignment="1" applyProtection="1">
      <protection locked="0"/>
    </xf>
    <xf numFmtId="0" fontId="2" fillId="0" borderId="13" xfId="0" applyNumberFormat="1" applyFont="1" applyFill="1" applyBorder="1" applyAlignment="1" applyProtection="1">
      <alignment horizontal="left"/>
      <protection locked="0"/>
    </xf>
    <xf numFmtId="0" fontId="2" fillId="0" borderId="14" xfId="0" applyNumberFormat="1" applyFont="1" applyFill="1" applyBorder="1" applyAlignment="1" applyProtection="1">
      <protection locked="0"/>
    </xf>
    <xf numFmtId="4" fontId="9" fillId="0" borderId="5" xfId="0" applyNumberFormat="1" applyFont="1" applyFill="1" applyBorder="1" applyAlignment="1" applyProtection="1">
      <alignment horizontal="right"/>
      <protection locked="0"/>
    </xf>
    <xf numFmtId="0" fontId="2" fillId="0" borderId="15" xfId="0" applyNumberFormat="1" applyFont="1" applyFill="1" applyBorder="1" applyAlignment="1" applyProtection="1">
      <alignment horizontal="left"/>
      <protection locked="0"/>
    </xf>
    <xf numFmtId="0" fontId="2" fillId="0" borderId="15" xfId="0" applyNumberFormat="1" applyFont="1" applyFill="1" applyBorder="1" applyAlignment="1" applyProtection="1">
      <alignment vertical="top"/>
      <protection locked="0"/>
    </xf>
    <xf numFmtId="4" fontId="9" fillId="0" borderId="7" xfId="0" applyNumberFormat="1" applyFont="1" applyFill="1" applyBorder="1" applyAlignment="1" applyProtection="1">
      <alignment horizontal="right"/>
      <protection locked="0"/>
    </xf>
    <xf numFmtId="190" fontId="2" fillId="0" borderId="13" xfId="0" applyNumberFormat="1" applyFont="1" applyFill="1" applyBorder="1" applyAlignment="1" applyProtection="1">
      <protection locked="0"/>
    </xf>
    <xf numFmtId="0" fontId="2" fillId="0" borderId="13" xfId="0" applyNumberFormat="1" applyFont="1" applyFill="1" applyBorder="1" applyAlignment="1" applyProtection="1">
      <protection locked="0"/>
    </xf>
    <xf numFmtId="195" fontId="2" fillId="0" borderId="13" xfId="0" applyNumberFormat="1" applyFont="1" applyFill="1" applyBorder="1" applyAlignment="1" applyProtection="1">
      <protection locked="0"/>
    </xf>
    <xf numFmtId="5" fontId="2" fillId="0" borderId="16" xfId="0" applyNumberFormat="1" applyFont="1" applyFill="1" applyBorder="1" applyAlignment="1" applyProtection="1">
      <alignment horizontal="right"/>
      <protection locked="0"/>
    </xf>
    <xf numFmtId="4" fontId="2" fillId="0" borderId="17" xfId="0" applyNumberFormat="1" applyFont="1" applyFill="1" applyBorder="1" applyAlignment="1" applyProtection="1">
      <alignment horizontal="right"/>
      <protection locked="0"/>
    </xf>
    <xf numFmtId="0" fontId="2" fillId="0" borderId="18" xfId="0" applyNumberFormat="1" applyFont="1" applyFill="1" applyBorder="1" applyAlignment="1" applyProtection="1">
      <alignment horizontal="right"/>
      <protection locked="0"/>
    </xf>
    <xf numFmtId="14" fontId="2" fillId="0" borderId="17" xfId="0" applyNumberFormat="1" applyFont="1" applyFill="1" applyBorder="1" applyAlignment="1" applyProtection="1">
      <alignment horizontal="right"/>
      <protection locked="0"/>
    </xf>
    <xf numFmtId="0" fontId="1" fillId="0" borderId="19" xfId="0" applyNumberFormat="1" applyFont="1" applyFill="1" applyBorder="1" applyAlignment="1" applyProtection="1">
      <protection locked="0"/>
    </xf>
    <xf numFmtId="0" fontId="2" fillId="0" borderId="20" xfId="0" applyNumberFormat="1" applyFont="1" applyFill="1" applyBorder="1" applyAlignment="1" applyProtection="1">
      <alignment horizontal="center"/>
      <protection locked="0"/>
    </xf>
    <xf numFmtId="14" fontId="2" fillId="0" borderId="21" xfId="0" applyNumberFormat="1" applyFont="1" applyFill="1" applyBorder="1" applyAlignment="1" applyProtection="1">
      <protection locked="0"/>
    </xf>
    <xf numFmtId="4" fontId="2" fillId="0" borderId="21" xfId="0" applyNumberFormat="1" applyFont="1" applyFill="1" applyBorder="1" applyAlignment="1" applyProtection="1">
      <protection locked="0"/>
    </xf>
    <xf numFmtId="7" fontId="2" fillId="0" borderId="6" xfId="0" applyNumberFormat="1" applyFont="1" applyFill="1" applyBorder="1" applyAlignment="1" applyProtection="1">
      <protection locked="0"/>
    </xf>
    <xf numFmtId="7" fontId="2" fillId="0" borderId="22" xfId="0" applyNumberFormat="1" applyFont="1" applyFill="1" applyBorder="1" applyAlignment="1" applyProtection="1">
      <protection locked="0"/>
    </xf>
    <xf numFmtId="7" fontId="2" fillId="0" borderId="21" xfId="0" applyNumberFormat="1" applyFont="1" applyFill="1" applyBorder="1" applyAlignment="1" applyProtection="1">
      <protection locked="0"/>
    </xf>
    <xf numFmtId="7" fontId="2" fillId="0" borderId="23" xfId="0" applyNumberFormat="1" applyFont="1" applyFill="1" applyBorder="1" applyAlignment="1" applyProtection="1">
      <protection locked="0"/>
    </xf>
    <xf numFmtId="7" fontId="2" fillId="0" borderId="8" xfId="0" applyNumberFormat="1" applyFont="1" applyFill="1" applyBorder="1" applyAlignment="1" applyProtection="1">
      <protection locked="0"/>
    </xf>
    <xf numFmtId="7" fontId="2" fillId="0" borderId="24" xfId="0" applyNumberFormat="1" applyFont="1" applyFill="1" applyBorder="1" applyAlignment="1" applyProtection="1">
      <protection locked="0"/>
    </xf>
    <xf numFmtId="0" fontId="10" fillId="2" borderId="0" xfId="0" applyNumberFormat="1" applyFont="1" applyFill="1" applyBorder="1" applyAlignment="1" applyProtection="1">
      <protection locked="0"/>
    </xf>
    <xf numFmtId="0" fontId="10" fillId="2" borderId="0" xfId="0" applyNumberFormat="1" applyFont="1" applyFill="1" applyBorder="1" applyAlignment="1" applyProtection="1">
      <alignment horizontal="left"/>
      <protection locked="0"/>
    </xf>
    <xf numFmtId="0" fontId="10" fillId="2" borderId="0" xfId="0" applyNumberFormat="1" applyFont="1" applyFill="1" applyBorder="1" applyAlignment="1" applyProtection="1">
      <alignment vertical="top"/>
      <protection locked="0"/>
    </xf>
    <xf numFmtId="0" fontId="11" fillId="2" borderId="25" xfId="0" applyNumberFormat="1" applyFont="1" applyFill="1" applyBorder="1" applyAlignment="1" applyProtection="1">
      <protection locked="0"/>
    </xf>
    <xf numFmtId="0" fontId="11" fillId="2" borderId="26" xfId="0" applyNumberFormat="1" applyFont="1" applyFill="1" applyBorder="1" applyAlignment="1" applyProtection="1">
      <alignment vertical="center"/>
      <protection locked="0"/>
    </xf>
    <xf numFmtId="0" fontId="12" fillId="2" borderId="26" xfId="0" applyNumberFormat="1" applyFont="1" applyFill="1" applyBorder="1" applyAlignment="1" applyProtection="1">
      <protection locked="0"/>
    </xf>
    <xf numFmtId="4" fontId="12" fillId="2" borderId="26" xfId="0" applyNumberFormat="1" applyFont="1" applyFill="1" applyBorder="1" applyAlignment="1" applyProtection="1">
      <protection locked="0"/>
    </xf>
    <xf numFmtId="0" fontId="12" fillId="2" borderId="27" xfId="0" applyNumberFormat="1" applyFont="1" applyFill="1" applyBorder="1" applyAlignment="1" applyProtection="1">
      <protection locked="0"/>
    </xf>
    <xf numFmtId="0" fontId="12" fillId="2" borderId="25" xfId="0" applyNumberFormat="1" applyFont="1" applyFill="1" applyBorder="1" applyAlignment="1" applyProtection="1">
      <protection locked="0"/>
    </xf>
    <xf numFmtId="0" fontId="11" fillId="2" borderId="28" xfId="0" applyNumberFormat="1" applyFont="1" applyFill="1" applyBorder="1" applyAlignment="1" applyProtection="1">
      <alignment horizontal="left" vertical="center" wrapText="1"/>
      <protection locked="0"/>
    </xf>
    <xf numFmtId="0" fontId="11" fillId="2" borderId="29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30" xfId="0" applyNumberFormat="1" applyFont="1" applyFill="1" applyBorder="1" applyAlignment="1" applyProtection="1">
      <alignment horizontal="center" vertical="center" wrapText="1"/>
      <protection locked="0"/>
    </xf>
    <xf numFmtId="7" fontId="2" fillId="3" borderId="12" xfId="0" applyNumberFormat="1" applyFont="1" applyFill="1" applyBorder="1" applyAlignment="1" applyProtection="1">
      <alignment horizontal="right"/>
      <protection locked="0"/>
    </xf>
    <xf numFmtId="0" fontId="2" fillId="3" borderId="16" xfId="0" applyNumberFormat="1" applyFont="1" applyFill="1" applyBorder="1" applyAlignment="1" applyProtection="1">
      <alignment horizontal="right"/>
      <protection locked="0"/>
    </xf>
    <xf numFmtId="4" fontId="2" fillId="3" borderId="12" xfId="0" applyNumberFormat="1" applyFont="1" applyFill="1" applyBorder="1" applyAlignment="1" applyProtection="1">
      <alignment horizontal="right"/>
      <protection locked="0"/>
    </xf>
    <xf numFmtId="7" fontId="9" fillId="3" borderId="12" xfId="0" applyNumberFormat="1" applyFont="1" applyFill="1" applyBorder="1" applyAlignment="1" applyProtection="1">
      <alignment horizontal="right"/>
      <protection locked="0"/>
    </xf>
    <xf numFmtId="7" fontId="9" fillId="3" borderId="31" xfId="0" applyNumberFormat="1" applyFont="1" applyFill="1" applyBorder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showGridLines="0" tabSelected="1" workbookViewId="0">
      <selection activeCell="F7" sqref="F7"/>
    </sheetView>
  </sheetViews>
  <sheetFormatPr defaultColWidth="10" defaultRowHeight="12" x14ac:dyDescent="0.2"/>
  <cols>
    <col min="1" max="2" width="1" style="3" customWidth="1"/>
    <col min="3" max="3" width="8.7109375" style="3" customWidth="1"/>
    <col min="4" max="8" width="11" style="3" customWidth="1"/>
    <col min="9" max="10" width="14" style="3" customWidth="1"/>
    <col min="11" max="11" width="1" style="3" customWidth="1"/>
    <col min="12" max="16384" width="10" style="3"/>
  </cols>
  <sheetData>
    <row r="1" spans="1:16" ht="30" customHeight="1" x14ac:dyDescent="0.6">
      <c r="A1" s="52"/>
      <c r="B1" s="52"/>
      <c r="C1" s="53" t="s">
        <v>0</v>
      </c>
      <c r="D1" s="52"/>
      <c r="E1" s="52"/>
      <c r="F1" s="52"/>
      <c r="G1" s="54"/>
      <c r="H1" s="52"/>
      <c r="I1" s="52"/>
      <c r="J1" s="52"/>
      <c r="K1" s="52"/>
    </row>
    <row r="2" spans="1:16" ht="6.75" customHeight="1" x14ac:dyDescent="0.2">
      <c r="C2" s="2"/>
      <c r="D2" s="2"/>
      <c r="E2" s="2"/>
      <c r="F2" s="2"/>
      <c r="G2" s="2"/>
      <c r="H2" s="2"/>
      <c r="I2" s="2"/>
      <c r="J2" s="2"/>
    </row>
    <row r="3" spans="1:16" ht="10.5" customHeight="1" x14ac:dyDescent="0.2">
      <c r="F3" s="2"/>
      <c r="G3" s="1"/>
    </row>
    <row r="4" spans="1:16" s="6" customFormat="1" ht="15.75" customHeight="1" x14ac:dyDescent="0.25">
      <c r="B4" s="55"/>
      <c r="C4" s="56" t="s">
        <v>1</v>
      </c>
      <c r="D4" s="57"/>
      <c r="E4" s="58"/>
      <c r="F4" s="59"/>
      <c r="M4" s="14" t="s">
        <v>2</v>
      </c>
    </row>
    <row r="5" spans="1:16" ht="12.75" x14ac:dyDescent="0.25">
      <c r="B5" s="10"/>
      <c r="C5" s="21" t="s">
        <v>3</v>
      </c>
      <c r="D5" s="21"/>
      <c r="E5" s="21"/>
      <c r="F5" s="3">
        <v>65000</v>
      </c>
      <c r="G5" s="11"/>
      <c r="H5" s="11"/>
      <c r="I5" s="11"/>
      <c r="J5" s="11"/>
      <c r="K5" s="11"/>
      <c r="L5" s="11"/>
      <c r="M5" s="14" t="s">
        <v>4</v>
      </c>
    </row>
    <row r="6" spans="1:16" s="5" customFormat="1" ht="12.75" x14ac:dyDescent="0.25">
      <c r="B6" s="8"/>
      <c r="C6" s="22" t="s">
        <v>5</v>
      </c>
      <c r="D6" s="23"/>
      <c r="E6" s="35"/>
      <c r="F6" s="39">
        <v>5</v>
      </c>
      <c r="G6" s="11"/>
      <c r="H6" s="11"/>
      <c r="I6" s="11"/>
      <c r="J6" s="11"/>
      <c r="K6" s="11"/>
      <c r="L6" s="12"/>
      <c r="M6" s="14" t="s">
        <v>6</v>
      </c>
    </row>
    <row r="7" spans="1:16" s="5" customFormat="1" ht="12.75" x14ac:dyDescent="0.25">
      <c r="B7" s="8"/>
      <c r="C7" s="22" t="s">
        <v>7</v>
      </c>
      <c r="D7" s="23"/>
      <c r="E7" s="36"/>
      <c r="F7" s="40">
        <v>15</v>
      </c>
      <c r="G7" s="11"/>
      <c r="H7" s="11"/>
      <c r="I7" s="11"/>
      <c r="J7" s="11"/>
      <c r="K7" s="11"/>
      <c r="L7" s="12"/>
    </row>
    <row r="8" spans="1:16" s="5" customFormat="1" ht="12.75" x14ac:dyDescent="0.25">
      <c r="B8" s="8"/>
      <c r="C8" s="22" t="s">
        <v>8</v>
      </c>
      <c r="D8" s="24"/>
      <c r="E8" s="37"/>
      <c r="F8" s="41"/>
      <c r="G8" s="11"/>
      <c r="H8" s="11"/>
      <c r="I8" s="13"/>
      <c r="J8" s="11"/>
      <c r="K8" s="11"/>
      <c r="L8" s="11"/>
      <c r="M8" s="3"/>
      <c r="N8" s="3"/>
      <c r="O8" s="3"/>
      <c r="P8" s="3"/>
    </row>
    <row r="9" spans="1:16" ht="12.75" x14ac:dyDescent="0.25">
      <c r="B9" s="7"/>
      <c r="C9" s="25"/>
      <c r="D9" s="1"/>
      <c r="E9" s="26"/>
      <c r="F9" s="38"/>
      <c r="G9" s="11"/>
      <c r="H9" s="11"/>
      <c r="I9" s="11"/>
      <c r="J9" s="11"/>
      <c r="K9" s="11"/>
      <c r="L9" s="11"/>
    </row>
    <row r="10" spans="1:16" ht="12.75" x14ac:dyDescent="0.25">
      <c r="B10" s="7"/>
      <c r="C10" s="22" t="s">
        <v>9</v>
      </c>
      <c r="D10" s="23"/>
      <c r="E10" s="28" t="e">
        <f>IF(AND(E4,E6,E7),PMT((E6/12)/100,E11,-E4),"")</f>
        <v>#VALUE!</v>
      </c>
      <c r="F10" s="64">
        <f>IF(AND(F5,F6,F7),PMT((F6/12)/100,F11,-F5),"")</f>
        <v>514.01585738200401</v>
      </c>
      <c r="G10" s="11"/>
      <c r="H10" s="11"/>
      <c r="I10" s="11"/>
      <c r="J10" s="11"/>
      <c r="K10" s="11"/>
      <c r="L10" s="11"/>
    </row>
    <row r="11" spans="1:16" ht="12.75" x14ac:dyDescent="0.25">
      <c r="B11" s="7"/>
      <c r="C11" s="29" t="s">
        <v>10</v>
      </c>
      <c r="D11" s="23"/>
      <c r="E11" s="30"/>
      <c r="F11" s="65">
        <f>IF(AND(F5,F6,F7),ROUND(F7*12,0),"")</f>
        <v>180</v>
      </c>
      <c r="G11" s="11"/>
      <c r="H11" s="11"/>
      <c r="I11" s="11"/>
      <c r="J11" s="11"/>
      <c r="K11" s="11"/>
      <c r="L11" s="11"/>
    </row>
    <row r="12" spans="1:16" ht="12.75" x14ac:dyDescent="0.25">
      <c r="B12" s="7"/>
      <c r="C12" s="22" t="s">
        <v>11</v>
      </c>
      <c r="D12" s="23"/>
      <c r="E12" s="28"/>
      <c r="F12" s="66">
        <f>IF(F10,F10*12,"")</f>
        <v>6168.1902885840482</v>
      </c>
      <c r="G12" s="11"/>
      <c r="H12" s="11"/>
      <c r="I12" s="11"/>
      <c r="J12" s="11"/>
      <c r="K12" s="11"/>
      <c r="L12" s="11"/>
    </row>
    <row r="13" spans="1:16" ht="12.75" x14ac:dyDescent="0.25">
      <c r="B13" s="7"/>
      <c r="C13" s="25"/>
      <c r="D13" s="1"/>
      <c r="E13" s="26"/>
      <c r="F13" s="27"/>
      <c r="G13" s="11"/>
      <c r="H13" s="11"/>
      <c r="I13" s="11"/>
      <c r="J13" s="11"/>
      <c r="K13" s="11"/>
      <c r="L13" s="11"/>
    </row>
    <row r="14" spans="1:16" ht="12.75" x14ac:dyDescent="0.25">
      <c r="B14" s="7"/>
      <c r="C14" s="22" t="s">
        <v>12</v>
      </c>
      <c r="D14" s="23"/>
      <c r="E14" s="28" t="str">
        <f>IF(E4,E4,"")</f>
        <v/>
      </c>
      <c r="F14" s="64">
        <f>IF(F5,F5,"")</f>
        <v>65000</v>
      </c>
      <c r="G14" s="11"/>
      <c r="H14" s="11"/>
      <c r="I14" s="11"/>
      <c r="J14" s="11"/>
      <c r="K14" s="11"/>
      <c r="L14" s="11"/>
    </row>
    <row r="15" spans="1:16" ht="12.75" x14ac:dyDescent="0.25">
      <c r="B15" s="7"/>
      <c r="C15" s="22" t="s">
        <v>13</v>
      </c>
      <c r="D15" s="23"/>
      <c r="E15" s="31" t="str">
        <f>IF(E12,IF(E12-E4,E12*E7-E4,""),"")</f>
        <v/>
      </c>
      <c r="F15" s="67">
        <f>IF(F12,IF(F12-F5,F12*F7-F5,""),"")</f>
        <v>27522.854328760717</v>
      </c>
      <c r="G15" s="11"/>
      <c r="H15" s="11"/>
      <c r="I15" s="11"/>
      <c r="J15" s="11"/>
      <c r="K15" s="11"/>
      <c r="L15" s="11"/>
    </row>
    <row r="16" spans="1:16" ht="12.75" x14ac:dyDescent="0.25">
      <c r="B16" s="4"/>
      <c r="C16" s="32" t="s">
        <v>14</v>
      </c>
      <c r="D16" s="33"/>
      <c r="E16" s="34" t="e">
        <f>IF(E15+E14,E15+E14,"")</f>
        <v>#VALUE!</v>
      </c>
      <c r="F16" s="68">
        <f>IF(F15+F14,F15+F14,"")</f>
        <v>92522.854328760717</v>
      </c>
      <c r="G16" s="11"/>
      <c r="H16" s="11"/>
      <c r="I16" s="11"/>
      <c r="J16" s="11"/>
      <c r="K16" s="11"/>
      <c r="L16" s="11"/>
    </row>
    <row r="17" spans="2:12" ht="12.75" x14ac:dyDescent="0.25">
      <c r="C17" s="11"/>
      <c r="D17" s="11"/>
      <c r="E17" s="11"/>
      <c r="F17" s="11"/>
      <c r="G17" s="11"/>
      <c r="H17" s="11"/>
      <c r="I17" s="11"/>
      <c r="J17" s="11"/>
      <c r="K17" s="11"/>
      <c r="L17" s="11"/>
    </row>
    <row r="18" spans="2:12" ht="21.75" customHeight="1" x14ac:dyDescent="0.25">
      <c r="B18" s="60"/>
      <c r="C18" s="61" t="s">
        <v>15</v>
      </c>
      <c r="D18" s="62" t="s">
        <v>16</v>
      </c>
      <c r="E18" s="62" t="s">
        <v>17</v>
      </c>
      <c r="F18" s="62" t="s">
        <v>18</v>
      </c>
      <c r="G18" s="62" t="s">
        <v>19</v>
      </c>
      <c r="H18" s="62" t="s">
        <v>20</v>
      </c>
      <c r="I18" s="62" t="s">
        <v>21</v>
      </c>
      <c r="J18" s="63" t="s">
        <v>22</v>
      </c>
      <c r="K18" s="11"/>
      <c r="L18" s="11"/>
    </row>
    <row r="19" spans="2:12" ht="12.75" x14ac:dyDescent="0.25">
      <c r="B19" s="7"/>
      <c r="C19" s="15">
        <v>1</v>
      </c>
      <c r="D19" s="16"/>
      <c r="E19" s="46">
        <f>IF($F$10,F5,"")</f>
        <v>65000</v>
      </c>
      <c r="F19" s="17">
        <f t="shared" ref="F19:F42" si="0">IF(E19,($F$6/12)/100*E19,"")</f>
        <v>270.83333333333331</v>
      </c>
      <c r="G19" s="46">
        <f>IF($F$10,$F$10-F19,"")</f>
        <v>243.1825240486707</v>
      </c>
      <c r="H19" s="46">
        <f t="shared" ref="H19:H42" si="1">IF(AND(E19,G19),E19-G19,"")</f>
        <v>64756.817475951328</v>
      </c>
      <c r="I19" s="46">
        <f>IF(F19,F19,"")</f>
        <v>270.83333333333331</v>
      </c>
      <c r="J19" s="47">
        <f>IF(G19,G19,"")</f>
        <v>243.1825240486707</v>
      </c>
      <c r="K19" s="11"/>
      <c r="L19" s="11"/>
    </row>
    <row r="20" spans="2:12" ht="12.75" x14ac:dyDescent="0.25">
      <c r="B20" s="7"/>
      <c r="C20" s="15">
        <f t="shared" ref="C20:C42" si="2">C19+1</f>
        <v>2</v>
      </c>
      <c r="D20" s="16" t="str">
        <f t="shared" ref="D20:D42" si="3">IF(D19,DATE(((YEAR(D19)-1900)+1900),MONTH(D19)+1,IF(DAY(D19)&gt;DAY(DATE(((YEAR(D19)-1900)+1900),MONTH(D19)+2,1)-1),DAY(DATE(((YEAR(D19)-1900)+1900),MONTH(D19)+2,1)-1),DAY(F$8))),"")</f>
        <v/>
      </c>
      <c r="E20" s="46">
        <f t="shared" ref="E20:E42" si="4">IF(E19,H19,"")</f>
        <v>64756.817475951328</v>
      </c>
      <c r="F20" s="17">
        <f t="shared" si="0"/>
        <v>269.82007281646383</v>
      </c>
      <c r="G20" s="46">
        <f t="shared" ref="G20:G42" si="5">IF(E20,($F$10-F20)*(F20&gt;0),"")</f>
        <v>244.19578456554018</v>
      </c>
      <c r="H20" s="46">
        <f t="shared" si="1"/>
        <v>64512.621691385786</v>
      </c>
      <c r="I20" s="46">
        <f t="shared" ref="I20:I42" si="6">IF(I19,I19+F20,"")</f>
        <v>540.65340614979709</v>
      </c>
      <c r="J20" s="47">
        <f t="shared" ref="J20:J42" si="7">IF(G20,G20+J19,"")</f>
        <v>487.37830861421088</v>
      </c>
      <c r="K20" s="11"/>
      <c r="L20" s="11"/>
    </row>
    <row r="21" spans="2:12" ht="12.75" x14ac:dyDescent="0.25">
      <c r="B21" s="7"/>
      <c r="C21" s="15">
        <f t="shared" si="2"/>
        <v>3</v>
      </c>
      <c r="D21" s="16" t="e">
        <f t="shared" si="3"/>
        <v>#VALUE!</v>
      </c>
      <c r="E21" s="46">
        <f t="shared" si="4"/>
        <v>64512.621691385786</v>
      </c>
      <c r="F21" s="17">
        <f t="shared" si="0"/>
        <v>268.80259038077412</v>
      </c>
      <c r="G21" s="46">
        <f t="shared" si="5"/>
        <v>245.21326700122989</v>
      </c>
      <c r="H21" s="46">
        <f t="shared" si="1"/>
        <v>64267.408424384557</v>
      </c>
      <c r="I21" s="46">
        <f t="shared" si="6"/>
        <v>809.45599653057116</v>
      </c>
      <c r="J21" s="47">
        <f t="shared" si="7"/>
        <v>732.59157561544077</v>
      </c>
      <c r="K21" s="11"/>
      <c r="L21" s="11"/>
    </row>
    <row r="22" spans="2:12" ht="12.75" x14ac:dyDescent="0.25">
      <c r="B22" s="7"/>
      <c r="C22" s="15">
        <f t="shared" si="2"/>
        <v>4</v>
      </c>
      <c r="D22" s="16" t="e">
        <f t="shared" si="3"/>
        <v>#VALUE!</v>
      </c>
      <c r="E22" s="46">
        <f t="shared" si="4"/>
        <v>64267.408424384557</v>
      </c>
      <c r="F22" s="17">
        <f t="shared" si="0"/>
        <v>267.78086843493566</v>
      </c>
      <c r="G22" s="46">
        <f t="shared" si="5"/>
        <v>246.23498894706836</v>
      </c>
      <c r="H22" s="46">
        <f t="shared" si="1"/>
        <v>64021.173435437486</v>
      </c>
      <c r="I22" s="46">
        <f t="shared" si="6"/>
        <v>1077.2368649655068</v>
      </c>
      <c r="J22" s="47">
        <f t="shared" si="7"/>
        <v>978.82656456250913</v>
      </c>
      <c r="K22" s="11"/>
      <c r="L22" s="11"/>
    </row>
    <row r="23" spans="2:12" ht="12.75" x14ac:dyDescent="0.25">
      <c r="B23" s="7"/>
      <c r="C23" s="15">
        <f t="shared" si="2"/>
        <v>5</v>
      </c>
      <c r="D23" s="16" t="e">
        <f t="shared" si="3"/>
        <v>#VALUE!</v>
      </c>
      <c r="E23" s="46">
        <f t="shared" si="4"/>
        <v>64021.173435437486</v>
      </c>
      <c r="F23" s="17">
        <f t="shared" si="0"/>
        <v>266.75488931432284</v>
      </c>
      <c r="G23" s="46">
        <f t="shared" si="5"/>
        <v>247.26096806768118</v>
      </c>
      <c r="H23" s="46">
        <f t="shared" si="1"/>
        <v>63773.912467369802</v>
      </c>
      <c r="I23" s="46">
        <f t="shared" si="6"/>
        <v>1343.9917542798296</v>
      </c>
      <c r="J23" s="47">
        <f t="shared" si="7"/>
        <v>1226.0875326301903</v>
      </c>
      <c r="K23" s="11"/>
      <c r="L23" s="11"/>
    </row>
    <row r="24" spans="2:12" ht="12.75" x14ac:dyDescent="0.25">
      <c r="B24" s="7"/>
      <c r="C24" s="15">
        <f t="shared" si="2"/>
        <v>6</v>
      </c>
      <c r="D24" s="16" t="e">
        <f t="shared" si="3"/>
        <v>#VALUE!</v>
      </c>
      <c r="E24" s="46">
        <f t="shared" si="4"/>
        <v>63773.912467369802</v>
      </c>
      <c r="F24" s="17">
        <f t="shared" si="0"/>
        <v>265.7246352807075</v>
      </c>
      <c r="G24" s="46">
        <f t="shared" si="5"/>
        <v>248.29122210129651</v>
      </c>
      <c r="H24" s="46">
        <f t="shared" si="1"/>
        <v>63525.621245268507</v>
      </c>
      <c r="I24" s="46">
        <f t="shared" si="6"/>
        <v>1609.7163895605372</v>
      </c>
      <c r="J24" s="47">
        <f t="shared" si="7"/>
        <v>1474.3787547314869</v>
      </c>
      <c r="K24" s="11"/>
      <c r="L24" s="11"/>
    </row>
    <row r="25" spans="2:12" ht="12.75" x14ac:dyDescent="0.25">
      <c r="B25" s="7"/>
      <c r="C25" s="15">
        <f t="shared" si="2"/>
        <v>7</v>
      </c>
      <c r="D25" s="16" t="e">
        <f t="shared" si="3"/>
        <v>#VALUE!</v>
      </c>
      <c r="E25" s="46">
        <f t="shared" si="4"/>
        <v>63525.621245268507</v>
      </c>
      <c r="F25" s="17">
        <f t="shared" si="0"/>
        <v>264.69008852195213</v>
      </c>
      <c r="G25" s="46">
        <f t="shared" si="5"/>
        <v>249.32576886005188</v>
      </c>
      <c r="H25" s="46">
        <f t="shared" si="1"/>
        <v>63276.295476408457</v>
      </c>
      <c r="I25" s="46">
        <f t="shared" si="6"/>
        <v>1874.4064780824892</v>
      </c>
      <c r="J25" s="47">
        <f t="shared" si="7"/>
        <v>1723.7045235915389</v>
      </c>
      <c r="K25" s="11"/>
      <c r="L25" s="11"/>
    </row>
    <row r="26" spans="2:12" ht="12.75" x14ac:dyDescent="0.25">
      <c r="B26" s="7"/>
      <c r="C26" s="15">
        <f t="shared" si="2"/>
        <v>8</v>
      </c>
      <c r="D26" s="16" t="e">
        <f t="shared" si="3"/>
        <v>#VALUE!</v>
      </c>
      <c r="E26" s="46">
        <f t="shared" si="4"/>
        <v>63276.295476408457</v>
      </c>
      <c r="F26" s="17">
        <f t="shared" si="0"/>
        <v>263.65123115170189</v>
      </c>
      <c r="G26" s="46">
        <f t="shared" si="5"/>
        <v>250.36462623030212</v>
      </c>
      <c r="H26" s="46">
        <f t="shared" si="1"/>
        <v>63025.930850178156</v>
      </c>
      <c r="I26" s="46">
        <f t="shared" si="6"/>
        <v>2138.057709234191</v>
      </c>
      <c r="J26" s="47">
        <f t="shared" si="7"/>
        <v>1974.0691498218409</v>
      </c>
      <c r="K26" s="11"/>
      <c r="L26" s="11"/>
    </row>
    <row r="27" spans="2:12" ht="12.75" x14ac:dyDescent="0.25">
      <c r="B27" s="7"/>
      <c r="C27" s="15">
        <f t="shared" si="2"/>
        <v>9</v>
      </c>
      <c r="D27" s="16" t="e">
        <f t="shared" si="3"/>
        <v>#VALUE!</v>
      </c>
      <c r="E27" s="46">
        <f t="shared" si="4"/>
        <v>63025.930850178156</v>
      </c>
      <c r="F27" s="17">
        <f t="shared" si="0"/>
        <v>262.60804520907567</v>
      </c>
      <c r="G27" s="46">
        <f t="shared" si="5"/>
        <v>251.40781217292835</v>
      </c>
      <c r="H27" s="46">
        <f t="shared" si="1"/>
        <v>62774.523038005231</v>
      </c>
      <c r="I27" s="46">
        <f t="shared" si="6"/>
        <v>2400.6657544432665</v>
      </c>
      <c r="J27" s="47">
        <f t="shared" si="7"/>
        <v>2225.4769619947692</v>
      </c>
      <c r="K27" s="11"/>
      <c r="L27" s="11"/>
    </row>
    <row r="28" spans="2:12" ht="12.75" x14ac:dyDescent="0.25">
      <c r="B28" s="42"/>
      <c r="C28" s="43">
        <f t="shared" si="2"/>
        <v>10</v>
      </c>
      <c r="D28" s="44" t="e">
        <f t="shared" si="3"/>
        <v>#VALUE!</v>
      </c>
      <c r="E28" s="48">
        <f t="shared" si="4"/>
        <v>62774.523038005231</v>
      </c>
      <c r="F28" s="45">
        <f t="shared" si="0"/>
        <v>261.56051265835515</v>
      </c>
      <c r="G28" s="48">
        <f t="shared" si="5"/>
        <v>252.45534472364886</v>
      </c>
      <c r="H28" s="48">
        <f t="shared" si="1"/>
        <v>62522.067693281584</v>
      </c>
      <c r="I28" s="48">
        <f t="shared" si="6"/>
        <v>2662.2262671016215</v>
      </c>
      <c r="J28" s="49">
        <f t="shared" si="7"/>
        <v>2477.9323067184182</v>
      </c>
      <c r="K28" s="11"/>
      <c r="L28" s="11"/>
    </row>
    <row r="29" spans="2:12" ht="12.75" x14ac:dyDescent="0.25">
      <c r="B29" s="7"/>
      <c r="C29" s="15">
        <f t="shared" si="2"/>
        <v>11</v>
      </c>
      <c r="D29" s="16" t="e">
        <f t="shared" si="3"/>
        <v>#VALUE!</v>
      </c>
      <c r="E29" s="46">
        <f t="shared" si="4"/>
        <v>62522.067693281584</v>
      </c>
      <c r="F29" s="17">
        <f t="shared" si="0"/>
        <v>260.50861538867326</v>
      </c>
      <c r="G29" s="46">
        <f t="shared" si="5"/>
        <v>253.50724199333075</v>
      </c>
      <c r="H29" s="46">
        <f t="shared" si="1"/>
        <v>62268.560451288256</v>
      </c>
      <c r="I29" s="46">
        <f t="shared" si="6"/>
        <v>2922.7348824902947</v>
      </c>
      <c r="J29" s="47">
        <f t="shared" si="7"/>
        <v>2731.439548711749</v>
      </c>
      <c r="K29" s="11"/>
      <c r="L29" s="11"/>
    </row>
    <row r="30" spans="2:12" ht="12.75" x14ac:dyDescent="0.25">
      <c r="B30" s="7"/>
      <c r="C30" s="15">
        <f t="shared" si="2"/>
        <v>12</v>
      </c>
      <c r="D30" s="16" t="e">
        <f t="shared" si="3"/>
        <v>#VALUE!</v>
      </c>
      <c r="E30" s="46">
        <f t="shared" si="4"/>
        <v>62268.560451288256</v>
      </c>
      <c r="F30" s="17">
        <f t="shared" si="0"/>
        <v>259.45233521370108</v>
      </c>
      <c r="G30" s="46">
        <f t="shared" si="5"/>
        <v>254.56352216830294</v>
      </c>
      <c r="H30" s="46">
        <f t="shared" si="1"/>
        <v>62013.996929119952</v>
      </c>
      <c r="I30" s="46">
        <f t="shared" si="6"/>
        <v>3182.1872177039959</v>
      </c>
      <c r="J30" s="47">
        <f t="shared" si="7"/>
        <v>2986.0030708800518</v>
      </c>
      <c r="K30" s="11"/>
      <c r="L30" s="11"/>
    </row>
    <row r="31" spans="2:12" x14ac:dyDescent="0.2">
      <c r="B31" s="7"/>
      <c r="C31" s="15">
        <f t="shared" si="2"/>
        <v>13</v>
      </c>
      <c r="D31" s="16" t="e">
        <f t="shared" si="3"/>
        <v>#VALUE!</v>
      </c>
      <c r="E31" s="46">
        <f t="shared" si="4"/>
        <v>62013.996929119952</v>
      </c>
      <c r="F31" s="17">
        <f t="shared" si="0"/>
        <v>258.39165387133312</v>
      </c>
      <c r="G31" s="46">
        <f t="shared" si="5"/>
        <v>255.6242035106709</v>
      </c>
      <c r="H31" s="46">
        <f t="shared" si="1"/>
        <v>61758.372725609282</v>
      </c>
      <c r="I31" s="46">
        <f t="shared" si="6"/>
        <v>3440.5788715753288</v>
      </c>
      <c r="J31" s="47">
        <f t="shared" si="7"/>
        <v>3241.627274390723</v>
      </c>
    </row>
    <row r="32" spans="2:12" x14ac:dyDescent="0.2">
      <c r="B32" s="7"/>
      <c r="C32" s="15">
        <f t="shared" si="2"/>
        <v>14</v>
      </c>
      <c r="D32" s="16" t="e">
        <f t="shared" si="3"/>
        <v>#VALUE!</v>
      </c>
      <c r="E32" s="46">
        <f t="shared" si="4"/>
        <v>61758.372725609282</v>
      </c>
      <c r="F32" s="17">
        <f t="shared" si="0"/>
        <v>257.32655302337201</v>
      </c>
      <c r="G32" s="46">
        <f t="shared" si="5"/>
        <v>256.689304358632</v>
      </c>
      <c r="H32" s="46">
        <f t="shared" si="1"/>
        <v>61501.683421250651</v>
      </c>
      <c r="I32" s="46">
        <f t="shared" si="6"/>
        <v>3697.9054245987008</v>
      </c>
      <c r="J32" s="47">
        <f t="shared" si="7"/>
        <v>3498.3165787493549</v>
      </c>
    </row>
    <row r="33" spans="2:10" x14ac:dyDescent="0.2">
      <c r="B33" s="7"/>
      <c r="C33" s="15">
        <f t="shared" si="2"/>
        <v>15</v>
      </c>
      <c r="D33" s="16" t="e">
        <f t="shared" si="3"/>
        <v>#VALUE!</v>
      </c>
      <c r="E33" s="46">
        <f t="shared" si="4"/>
        <v>61501.683421250651</v>
      </c>
      <c r="F33" s="17">
        <f t="shared" si="0"/>
        <v>256.25701425521106</v>
      </c>
      <c r="G33" s="46">
        <f t="shared" si="5"/>
        <v>257.75884312679295</v>
      </c>
      <c r="H33" s="46">
        <f t="shared" si="1"/>
        <v>61243.924578123857</v>
      </c>
      <c r="I33" s="46">
        <f t="shared" si="6"/>
        <v>3954.1624388539121</v>
      </c>
      <c r="J33" s="47">
        <f t="shared" si="7"/>
        <v>3756.0754218761476</v>
      </c>
    </row>
    <row r="34" spans="2:10" x14ac:dyDescent="0.2">
      <c r="B34" s="7"/>
      <c r="C34" s="15">
        <f t="shared" si="2"/>
        <v>16</v>
      </c>
      <c r="D34" s="16" t="e">
        <f t="shared" si="3"/>
        <v>#VALUE!</v>
      </c>
      <c r="E34" s="46">
        <f t="shared" si="4"/>
        <v>61243.924578123857</v>
      </c>
      <c r="F34" s="17">
        <f t="shared" si="0"/>
        <v>255.18301907551606</v>
      </c>
      <c r="G34" s="46">
        <f t="shared" si="5"/>
        <v>258.83283830648793</v>
      </c>
      <c r="H34" s="46">
        <f t="shared" si="1"/>
        <v>60985.09173981737</v>
      </c>
      <c r="I34" s="46">
        <f t="shared" si="6"/>
        <v>4209.3454579294284</v>
      </c>
      <c r="J34" s="47">
        <f t="shared" si="7"/>
        <v>4014.9082601826358</v>
      </c>
    </row>
    <row r="35" spans="2:10" x14ac:dyDescent="0.2">
      <c r="B35" s="7"/>
      <c r="C35" s="15">
        <f t="shared" si="2"/>
        <v>17</v>
      </c>
      <c r="D35" s="16" t="e">
        <f t="shared" si="3"/>
        <v>#VALUE!</v>
      </c>
      <c r="E35" s="46">
        <f t="shared" si="4"/>
        <v>60985.09173981737</v>
      </c>
      <c r="F35" s="17">
        <f t="shared" si="0"/>
        <v>254.1045489159057</v>
      </c>
      <c r="G35" s="46">
        <f t="shared" si="5"/>
        <v>259.91130846609832</v>
      </c>
      <c r="H35" s="46">
        <f t="shared" si="1"/>
        <v>60725.180431351269</v>
      </c>
      <c r="I35" s="46">
        <f t="shared" si="6"/>
        <v>4463.4500068453344</v>
      </c>
      <c r="J35" s="47">
        <f t="shared" si="7"/>
        <v>4274.8195686487343</v>
      </c>
    </row>
    <row r="36" spans="2:10" x14ac:dyDescent="0.2">
      <c r="B36" s="7"/>
      <c r="C36" s="15">
        <f t="shared" si="2"/>
        <v>18</v>
      </c>
      <c r="D36" s="16" t="e">
        <f t="shared" si="3"/>
        <v>#VALUE!</v>
      </c>
      <c r="E36" s="46">
        <f t="shared" si="4"/>
        <v>60725.180431351269</v>
      </c>
      <c r="F36" s="17">
        <f t="shared" si="0"/>
        <v>253.02158513063029</v>
      </c>
      <c r="G36" s="46">
        <f t="shared" si="5"/>
        <v>260.99427225137373</v>
      </c>
      <c r="H36" s="46">
        <f t="shared" si="1"/>
        <v>60464.186159099896</v>
      </c>
      <c r="I36" s="46">
        <f t="shared" si="6"/>
        <v>4716.4715919759647</v>
      </c>
      <c r="J36" s="47">
        <f t="shared" si="7"/>
        <v>4535.8138409001076</v>
      </c>
    </row>
    <row r="37" spans="2:10" x14ac:dyDescent="0.2">
      <c r="B37" s="7"/>
      <c r="C37" s="15">
        <f t="shared" si="2"/>
        <v>19</v>
      </c>
      <c r="D37" s="16" t="e">
        <f t="shared" si="3"/>
        <v>#VALUE!</v>
      </c>
      <c r="E37" s="46">
        <f t="shared" si="4"/>
        <v>60464.186159099896</v>
      </c>
      <c r="F37" s="17">
        <f t="shared" si="0"/>
        <v>251.93410899624956</v>
      </c>
      <c r="G37" s="46">
        <f t="shared" si="5"/>
        <v>262.08174838575445</v>
      </c>
      <c r="H37" s="46">
        <f t="shared" si="1"/>
        <v>60202.104410714142</v>
      </c>
      <c r="I37" s="46">
        <f t="shared" si="6"/>
        <v>4968.4057009722146</v>
      </c>
      <c r="J37" s="47">
        <f t="shared" si="7"/>
        <v>4797.8955892858621</v>
      </c>
    </row>
    <row r="38" spans="2:10" x14ac:dyDescent="0.2">
      <c r="B38" s="7"/>
      <c r="C38" s="15">
        <f t="shared" si="2"/>
        <v>20</v>
      </c>
      <c r="D38" s="16" t="e">
        <f t="shared" si="3"/>
        <v>#VALUE!</v>
      </c>
      <c r="E38" s="46">
        <f t="shared" si="4"/>
        <v>60202.104410714142</v>
      </c>
      <c r="F38" s="17">
        <f t="shared" si="0"/>
        <v>250.84210171130891</v>
      </c>
      <c r="G38" s="46">
        <f t="shared" si="5"/>
        <v>263.17375567069507</v>
      </c>
      <c r="H38" s="46">
        <f t="shared" si="1"/>
        <v>59938.930655043448</v>
      </c>
      <c r="I38" s="46">
        <f t="shared" si="6"/>
        <v>5219.2478026835233</v>
      </c>
      <c r="J38" s="47">
        <f t="shared" si="7"/>
        <v>5061.069344956557</v>
      </c>
    </row>
    <row r="39" spans="2:10" x14ac:dyDescent="0.2">
      <c r="B39" s="7"/>
      <c r="C39" s="15">
        <f t="shared" si="2"/>
        <v>21</v>
      </c>
      <c r="D39" s="16" t="e">
        <f t="shared" si="3"/>
        <v>#VALUE!</v>
      </c>
      <c r="E39" s="46">
        <f t="shared" si="4"/>
        <v>59938.930655043448</v>
      </c>
      <c r="F39" s="17">
        <f t="shared" si="0"/>
        <v>249.74554439601437</v>
      </c>
      <c r="G39" s="46">
        <f t="shared" si="5"/>
        <v>264.27031298598968</v>
      </c>
      <c r="H39" s="46">
        <f t="shared" si="1"/>
        <v>59674.660342057461</v>
      </c>
      <c r="I39" s="46">
        <f t="shared" si="6"/>
        <v>5468.9933470795377</v>
      </c>
      <c r="J39" s="47">
        <f t="shared" si="7"/>
        <v>5325.3396579425462</v>
      </c>
    </row>
    <row r="40" spans="2:10" x14ac:dyDescent="0.2">
      <c r="B40" s="7"/>
      <c r="C40" s="15">
        <f t="shared" si="2"/>
        <v>22</v>
      </c>
      <c r="D40" s="16" t="e">
        <f t="shared" si="3"/>
        <v>#VALUE!</v>
      </c>
      <c r="E40" s="46">
        <f t="shared" si="4"/>
        <v>59674.660342057461</v>
      </c>
      <c r="F40" s="17">
        <f t="shared" si="0"/>
        <v>248.64441809190609</v>
      </c>
      <c r="G40" s="46">
        <f t="shared" si="5"/>
        <v>265.3714392900979</v>
      </c>
      <c r="H40" s="46">
        <f t="shared" si="1"/>
        <v>59409.288902767366</v>
      </c>
      <c r="I40" s="46">
        <f t="shared" si="6"/>
        <v>5717.6377651714438</v>
      </c>
      <c r="J40" s="47">
        <f t="shared" si="7"/>
        <v>5590.7110972326445</v>
      </c>
    </row>
    <row r="41" spans="2:10" x14ac:dyDescent="0.2">
      <c r="B41" s="42"/>
      <c r="C41" s="43">
        <f t="shared" si="2"/>
        <v>23</v>
      </c>
      <c r="D41" s="44" t="e">
        <f t="shared" si="3"/>
        <v>#VALUE!</v>
      </c>
      <c r="E41" s="48">
        <f t="shared" si="4"/>
        <v>59409.288902767366</v>
      </c>
      <c r="F41" s="45">
        <f t="shared" si="0"/>
        <v>247.53870376153068</v>
      </c>
      <c r="G41" s="48">
        <f t="shared" si="5"/>
        <v>266.47715362047336</v>
      </c>
      <c r="H41" s="48">
        <f t="shared" si="1"/>
        <v>59142.811749146895</v>
      </c>
      <c r="I41" s="48">
        <f t="shared" si="6"/>
        <v>5965.1764689329748</v>
      </c>
      <c r="J41" s="49">
        <f t="shared" si="7"/>
        <v>5857.188250853118</v>
      </c>
    </row>
    <row r="42" spans="2:10" x14ac:dyDescent="0.2">
      <c r="B42" s="9"/>
      <c r="C42" s="18">
        <f t="shared" si="2"/>
        <v>24</v>
      </c>
      <c r="D42" s="19" t="e">
        <f t="shared" si="3"/>
        <v>#VALUE!</v>
      </c>
      <c r="E42" s="50">
        <f t="shared" si="4"/>
        <v>59142.811749146895</v>
      </c>
      <c r="F42" s="20">
        <f t="shared" si="0"/>
        <v>246.42838228811206</v>
      </c>
      <c r="G42" s="50">
        <f t="shared" si="5"/>
        <v>267.58747509389195</v>
      </c>
      <c r="H42" s="50">
        <f t="shared" si="1"/>
        <v>58875.224274053006</v>
      </c>
      <c r="I42" s="50">
        <f t="shared" si="6"/>
        <v>6211.6048512210873</v>
      </c>
      <c r="J42" s="51">
        <f t="shared" si="7"/>
        <v>6124.77572594701</v>
      </c>
    </row>
  </sheetData>
  <printOptions gridLinesSet="0"/>
  <pageMargins left="0.75" right="0.6" top="0.5" bottom="0.79027777777777775" header="0.5" footer="0.75"/>
  <pageSetup paperSize="0" scale="0" horizontalDpi="0" verticalDpi="0" copies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Lucas Hilty</dc:creator>
  <cp:lastModifiedBy>Lucas Hilty</cp:lastModifiedBy>
  <dcterms:created xsi:type="dcterms:W3CDTF">2019-04-12T13:13:54Z</dcterms:created>
  <dcterms:modified xsi:type="dcterms:W3CDTF">2019-04-12T13:13:55Z</dcterms:modified>
</cp:coreProperties>
</file>